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1" i="1"/>
  <c r="E37"/>
  <c r="E36"/>
  <c r="E35"/>
  <c r="E34" s="1"/>
  <c r="E32"/>
  <c r="E31"/>
  <c r="E30"/>
  <c r="E27"/>
  <c r="E25"/>
  <c r="E23"/>
  <c r="E21"/>
  <c r="E20"/>
  <c r="E18"/>
  <c r="C18"/>
  <c r="E16"/>
  <c r="D16" s="1"/>
  <c r="C16"/>
  <c r="C14"/>
  <c r="E13"/>
  <c r="E12" s="1"/>
  <c r="C13"/>
  <c r="E10"/>
  <c r="C10"/>
  <c r="E7"/>
  <c r="E6" s="1"/>
  <c r="C7"/>
  <c r="E29" l="1"/>
  <c r="E39"/>
  <c r="E43" s="1"/>
  <c r="D10"/>
  <c r="D13"/>
  <c r="D18"/>
</calcChain>
</file>

<file path=xl/sharedStrings.xml><?xml version="1.0" encoding="utf-8"?>
<sst xmlns="http://schemas.openxmlformats.org/spreadsheetml/2006/main" count="31" uniqueCount="29">
  <si>
    <t>Статьи расходов</t>
  </si>
  <si>
    <t>Кол-во</t>
  </si>
  <si>
    <t>Сумма</t>
  </si>
  <si>
    <t>Уголь</t>
  </si>
  <si>
    <t>Цена</t>
  </si>
  <si>
    <t>Газ</t>
  </si>
  <si>
    <t>Мазут</t>
  </si>
  <si>
    <t>Дрова</t>
  </si>
  <si>
    <t>Топливо всего</t>
  </si>
  <si>
    <t>Транспортные расходы всего</t>
  </si>
  <si>
    <t>Вода</t>
  </si>
  <si>
    <t>Эл.энергия</t>
  </si>
  <si>
    <t>З/плата производственных рабочих</t>
  </si>
  <si>
    <t>Отчисления 30,2 %</t>
  </si>
  <si>
    <t>Арендная плата</t>
  </si>
  <si>
    <t>Ремонт</t>
  </si>
  <si>
    <t>Услуги произв.характ.</t>
  </si>
  <si>
    <t>Цеховые расходы в т.ч.</t>
  </si>
  <si>
    <t>З/пл.</t>
  </si>
  <si>
    <t>Отчисления</t>
  </si>
  <si>
    <t>Прочие расходы</t>
  </si>
  <si>
    <t>Общехозяйственные расходы в т.ч.</t>
  </si>
  <si>
    <t>з/пл</t>
  </si>
  <si>
    <t>отчисления</t>
  </si>
  <si>
    <t>прочие</t>
  </si>
  <si>
    <t>Итого расходы</t>
  </si>
  <si>
    <t>Прибыль</t>
  </si>
  <si>
    <t>Всего</t>
  </si>
  <si>
    <t>Калькуляция на 2013 год ООО "Теплоцентраль"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</si>
</sst>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4"/>
  <sheetViews>
    <sheetView tabSelected="1" workbookViewId="0">
      <selection activeCell="I13" sqref="I13"/>
    </sheetView>
  </sheetViews>
  <sheetFormatPr defaultRowHeight="15"/>
  <cols>
    <col min="2" max="2" width="38.42578125" customWidth="1"/>
    <col min="3" max="3" width="12.7109375" customWidth="1"/>
    <col min="4" max="5" width="15.42578125" customWidth="1"/>
  </cols>
  <sheetData>
    <row r="2" spans="2:5">
      <c r="B2" s="5" t="s">
        <v>28</v>
      </c>
      <c r="C2" s="5"/>
      <c r="D2" s="5"/>
      <c r="E2" s="5"/>
    </row>
    <row r="4" spans="2:5">
      <c r="B4" s="1" t="s">
        <v>0</v>
      </c>
      <c r="C4" s="1" t="s">
        <v>1</v>
      </c>
      <c r="D4" s="1" t="s">
        <v>4</v>
      </c>
      <c r="E4" s="1" t="s">
        <v>2</v>
      </c>
    </row>
    <row r="5" spans="2:5">
      <c r="B5" s="1"/>
      <c r="C5" s="1"/>
      <c r="D5" s="1"/>
      <c r="E5" s="1"/>
    </row>
    <row r="6" spans="2:5">
      <c r="B6" s="3" t="s">
        <v>8</v>
      </c>
      <c r="C6" s="3"/>
      <c r="D6" s="3"/>
      <c r="E6" s="3">
        <f>E7+E8+E9+E10</f>
        <v>15846383</v>
      </c>
    </row>
    <row r="7" spans="2:5">
      <c r="B7" s="1" t="s">
        <v>3</v>
      </c>
      <c r="C7" s="1">
        <f>276+697+118</f>
        <v>1091</v>
      </c>
      <c r="D7" s="1">
        <v>3340</v>
      </c>
      <c r="E7" s="1">
        <f>394120+2327980+921840</f>
        <v>3643940</v>
      </c>
    </row>
    <row r="8" spans="2:5">
      <c r="B8" s="1" t="s">
        <v>5</v>
      </c>
      <c r="C8" s="1">
        <v>800</v>
      </c>
      <c r="D8" s="1">
        <v>4998.8999999999996</v>
      </c>
      <c r="E8" s="1">
        <v>3999117</v>
      </c>
    </row>
    <row r="9" spans="2:5">
      <c r="B9" s="1" t="s">
        <v>6</v>
      </c>
      <c r="C9" s="1">
        <v>606</v>
      </c>
      <c r="D9" s="1">
        <v>13222.5</v>
      </c>
      <c r="E9" s="1">
        <v>8012835</v>
      </c>
    </row>
    <row r="10" spans="2:5">
      <c r="B10" s="1" t="s">
        <v>7</v>
      </c>
      <c r="C10" s="1">
        <f>8+299</f>
        <v>307</v>
      </c>
      <c r="D10" s="2">
        <f>E10/C10</f>
        <v>620.49185667752442</v>
      </c>
      <c r="E10" s="1">
        <f>4722+185769</f>
        <v>190491</v>
      </c>
    </row>
    <row r="11" spans="2:5">
      <c r="B11" s="1"/>
      <c r="C11" s="1"/>
      <c r="D11" s="1"/>
      <c r="E11" s="1"/>
    </row>
    <row r="12" spans="2:5">
      <c r="B12" s="3" t="s">
        <v>9</v>
      </c>
      <c r="C12" s="3"/>
      <c r="D12" s="3"/>
      <c r="E12" s="3">
        <f>E13+E14</f>
        <v>1029132</v>
      </c>
    </row>
    <row r="13" spans="2:5">
      <c r="B13" s="1" t="s">
        <v>3</v>
      </c>
      <c r="C13" s="1">
        <f>697+118+276</f>
        <v>1091</v>
      </c>
      <c r="D13" s="2">
        <f>E13/C13</f>
        <v>684.46471127406051</v>
      </c>
      <c r="E13" s="1">
        <f>188912+80767+477072</f>
        <v>746751</v>
      </c>
    </row>
    <row r="14" spans="2:5">
      <c r="B14" s="1" t="s">
        <v>6</v>
      </c>
      <c r="C14" s="1">
        <f>606</f>
        <v>606</v>
      </c>
      <c r="D14" s="1">
        <v>465.98</v>
      </c>
      <c r="E14" s="1">
        <v>282381</v>
      </c>
    </row>
    <row r="15" spans="2:5">
      <c r="B15" s="1"/>
      <c r="C15" s="1"/>
      <c r="D15" s="1"/>
      <c r="E15" s="1"/>
    </row>
    <row r="16" spans="2:5">
      <c r="B16" s="3" t="s">
        <v>10</v>
      </c>
      <c r="C16" s="3">
        <f>5395+172+399+127</f>
        <v>6093</v>
      </c>
      <c r="D16" s="4">
        <f>E16/C16</f>
        <v>38.464795667159038</v>
      </c>
      <c r="E16" s="3">
        <f>15347+6616+207518+4885</f>
        <v>234366</v>
      </c>
    </row>
    <row r="17" spans="2:5">
      <c r="B17" s="1"/>
      <c r="C17" s="1"/>
      <c r="D17" s="1"/>
      <c r="E17" s="1"/>
    </row>
    <row r="18" spans="2:5">
      <c r="B18" s="3" t="s">
        <v>11</v>
      </c>
      <c r="C18" s="3">
        <f>17600+17495+234000+10742</f>
        <v>279837</v>
      </c>
      <c r="D18" s="4">
        <f>E18/C18</f>
        <v>4.3353773804035924</v>
      </c>
      <c r="E18" s="3">
        <f>97574+97580+959213+58832</f>
        <v>1213199</v>
      </c>
    </row>
    <row r="19" spans="2:5">
      <c r="B19" s="1"/>
      <c r="C19" s="1"/>
      <c r="D19" s="1"/>
      <c r="E19" s="1"/>
    </row>
    <row r="20" spans="2:5">
      <c r="B20" s="3" t="s">
        <v>12</v>
      </c>
      <c r="C20" s="3"/>
      <c r="D20" s="3"/>
      <c r="E20" s="3">
        <f>1613526+403381+2834787+238217</f>
        <v>5089911</v>
      </c>
    </row>
    <row r="21" spans="2:5">
      <c r="B21" s="3" t="s">
        <v>13</v>
      </c>
      <c r="C21" s="3"/>
      <c r="D21" s="3"/>
      <c r="E21" s="3">
        <f>487285+121821+856106+71942</f>
        <v>1537154</v>
      </c>
    </row>
    <row r="22" spans="2:5">
      <c r="B22" s="1"/>
      <c r="C22" s="1"/>
      <c r="D22" s="1"/>
      <c r="E22" s="1"/>
    </row>
    <row r="23" spans="2:5">
      <c r="B23" s="3" t="s">
        <v>14</v>
      </c>
      <c r="C23" s="3"/>
      <c r="D23" s="3"/>
      <c r="E23" s="3">
        <f>112374+45708+1144411+14556</f>
        <v>1317049</v>
      </c>
    </row>
    <row r="24" spans="2:5">
      <c r="B24" s="1"/>
      <c r="C24" s="1"/>
      <c r="D24" s="1"/>
      <c r="E24" s="1"/>
    </row>
    <row r="25" spans="2:5">
      <c r="B25" s="3" t="s">
        <v>15</v>
      </c>
      <c r="C25" s="3"/>
      <c r="D25" s="3"/>
      <c r="E25" s="3">
        <f>81841+2796+62623+9941</f>
        <v>157201</v>
      </c>
    </row>
    <row r="26" spans="2:5">
      <c r="B26" s="1"/>
      <c r="C26" s="1"/>
      <c r="D26" s="1"/>
      <c r="E26" s="1"/>
    </row>
    <row r="27" spans="2:5">
      <c r="B27" s="3" t="s">
        <v>16</v>
      </c>
      <c r="C27" s="3"/>
      <c r="D27" s="3"/>
      <c r="E27" s="3">
        <f>27909+8284+96684+8284</f>
        <v>141161</v>
      </c>
    </row>
    <row r="28" spans="2:5">
      <c r="B28" s="1"/>
      <c r="C28" s="1"/>
      <c r="D28" s="1"/>
      <c r="E28" s="1"/>
    </row>
    <row r="29" spans="2:5">
      <c r="B29" s="3" t="s">
        <v>17</v>
      </c>
      <c r="C29" s="3"/>
      <c r="D29" s="3"/>
      <c r="E29" s="3">
        <f>E30+E31+E32</f>
        <v>6008646</v>
      </c>
    </row>
    <row r="30" spans="2:5">
      <c r="B30" s="1" t="s">
        <v>18</v>
      </c>
      <c r="C30" s="1"/>
      <c r="D30" s="1"/>
      <c r="E30" s="1">
        <f>845558+268554+2891314+251535</f>
        <v>4256961</v>
      </c>
    </row>
    <row r="31" spans="2:5">
      <c r="B31" s="1" t="s">
        <v>19</v>
      </c>
      <c r="C31" s="1"/>
      <c r="D31" s="1"/>
      <c r="E31" s="1">
        <f>255358+81103+873177+75964</f>
        <v>1285602</v>
      </c>
    </row>
    <row r="32" spans="2:5">
      <c r="B32" s="1" t="s">
        <v>20</v>
      </c>
      <c r="C32" s="1"/>
      <c r="D32" s="1"/>
      <c r="E32" s="1">
        <f>97082+86273+282728</f>
        <v>466083</v>
      </c>
    </row>
    <row r="33" spans="2:5">
      <c r="B33" s="1"/>
      <c r="C33" s="1"/>
      <c r="D33" s="1"/>
      <c r="E33" s="1"/>
    </row>
    <row r="34" spans="2:5">
      <c r="B34" s="3" t="s">
        <v>21</v>
      </c>
      <c r="C34" s="3"/>
      <c r="D34" s="3"/>
      <c r="E34" s="3">
        <f>E35+E36+E37</f>
        <v>2765686</v>
      </c>
    </row>
    <row r="35" spans="2:5">
      <c r="B35" s="1" t="s">
        <v>22</v>
      </c>
      <c r="C35" s="1"/>
      <c r="D35" s="1"/>
      <c r="E35" s="1">
        <f>517636+195066+1157312+115196</f>
        <v>1985210</v>
      </c>
    </row>
    <row r="36" spans="2:5">
      <c r="B36" s="1" t="s">
        <v>23</v>
      </c>
      <c r="C36" s="1"/>
      <c r="D36" s="1"/>
      <c r="E36" s="1">
        <f>156326+58910+349508+34789</f>
        <v>599533</v>
      </c>
    </row>
    <row r="37" spans="2:5">
      <c r="B37" s="1" t="s">
        <v>24</v>
      </c>
      <c r="C37" s="1"/>
      <c r="D37" s="1"/>
      <c r="E37" s="1">
        <f>28596+39331+113016</f>
        <v>180943</v>
      </c>
    </row>
    <row r="38" spans="2:5">
      <c r="B38" s="1"/>
      <c r="C38" s="1"/>
      <c r="D38" s="1"/>
      <c r="E38" s="1"/>
    </row>
    <row r="39" spans="2:5">
      <c r="B39" s="3" t="s">
        <v>25</v>
      </c>
      <c r="C39" s="3"/>
      <c r="D39" s="3"/>
      <c r="E39" s="3">
        <f>E6+E12+E16+E18+E20+E21+E23+E25+E27+E29+E34</f>
        <v>35339888</v>
      </c>
    </row>
    <row r="40" spans="2:5">
      <c r="B40" s="1"/>
      <c r="C40" s="1"/>
      <c r="D40" s="1"/>
      <c r="E40" s="1"/>
    </row>
    <row r="41" spans="2:5">
      <c r="B41" s="1" t="s">
        <v>26</v>
      </c>
      <c r="C41" s="1"/>
      <c r="D41" s="1"/>
      <c r="E41" s="1">
        <f>19095+53800+269269+14805</f>
        <v>356969</v>
      </c>
    </row>
    <row r="42" spans="2:5">
      <c r="B42" s="1"/>
      <c r="C42" s="1"/>
      <c r="D42" s="1"/>
      <c r="E42" s="1"/>
    </row>
    <row r="43" spans="2:5">
      <c r="B43" s="3" t="s">
        <v>27</v>
      </c>
      <c r="C43" s="3"/>
      <c r="D43" s="3"/>
      <c r="E43" s="3">
        <f>E39+E41</f>
        <v>35696857</v>
      </c>
    </row>
    <row r="44" spans="2:5">
      <c r="B44" s="1"/>
      <c r="C44" s="1"/>
      <c r="D44" s="1"/>
      <c r="E44" s="1"/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Wg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2012-12-12T05:34:56Z</dcterms:created>
  <dcterms:modified xsi:type="dcterms:W3CDTF">2012-12-25T06:46:39Z</dcterms:modified>
</cp:coreProperties>
</file>